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SYB 2019 (Kinga's part)\Chapter 5 Land Use &amp; Agriculture\"/>
    </mc:Choice>
  </mc:AlternateContent>
  <bookViews>
    <workbookView xWindow="0" yWindow="0" windowWidth="21600" windowHeight="9600"/>
  </bookViews>
  <sheets>
    <sheet name="Table 5.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8" i="1" l="1"/>
  <c r="K28" i="1"/>
  <c r="J28" i="1"/>
  <c r="L27" i="1"/>
  <c r="K27" i="1"/>
  <c r="J27" i="1"/>
  <c r="L23" i="1"/>
  <c r="K23" i="1"/>
  <c r="J23" i="1"/>
  <c r="G23" i="1"/>
  <c r="E23" i="1"/>
  <c r="L12" i="1"/>
  <c r="K12" i="1"/>
  <c r="G12" i="1"/>
  <c r="F12" i="1"/>
  <c r="E12" i="1"/>
  <c r="L11" i="1"/>
  <c r="K11" i="1"/>
  <c r="G11" i="1"/>
  <c r="F11" i="1"/>
  <c r="E11" i="1"/>
  <c r="L10" i="1"/>
  <c r="G10" i="1"/>
  <c r="E10" i="1"/>
  <c r="C10" i="1"/>
  <c r="F5" i="1"/>
</calcChain>
</file>

<file path=xl/sharedStrings.xml><?xml version="1.0" encoding="utf-8"?>
<sst xmlns="http://schemas.openxmlformats.org/spreadsheetml/2006/main" count="58" uniqueCount="41">
  <si>
    <t>Table 5.11: Volume and Value of Exports by Major Commodities, Bhutan, (2014-2018)</t>
  </si>
  <si>
    <t>Commodity Name</t>
  </si>
  <si>
    <t>Volume (MT)</t>
  </si>
  <si>
    <t>Value (Nu. million)</t>
  </si>
  <si>
    <t>Cereals</t>
  </si>
  <si>
    <t>Rice in the husk</t>
  </si>
  <si>
    <t>-</t>
  </si>
  <si>
    <t>Red Rice</t>
  </si>
  <si>
    <t>Buckwheat</t>
  </si>
  <si>
    <t>Wheat &amp; Meslin flour</t>
  </si>
  <si>
    <t>Oil seeds</t>
  </si>
  <si>
    <t>Soya bean</t>
  </si>
  <si>
    <t>Mustard</t>
  </si>
  <si>
    <t>Vegetables</t>
  </si>
  <si>
    <t>Potato</t>
  </si>
  <si>
    <t>Fruits</t>
  </si>
  <si>
    <t>Oranges</t>
  </si>
  <si>
    <t>Apples</t>
  </si>
  <si>
    <t>Cauliflower &amp; broccoli</t>
  </si>
  <si>
    <t>Cabbage lettuce</t>
  </si>
  <si>
    <t xml:space="preserve">Carrots and turnips </t>
  </si>
  <si>
    <t>Peas</t>
  </si>
  <si>
    <t>Beans</t>
  </si>
  <si>
    <t>Asparagus (kg)</t>
  </si>
  <si>
    <t>- </t>
  </si>
  <si>
    <t>Chillies</t>
  </si>
  <si>
    <t>Lentils</t>
  </si>
  <si>
    <t>Betel nuts</t>
  </si>
  <si>
    <t>Betel nuts, in shell</t>
  </si>
  <si>
    <t>Betel nuts, shelled</t>
  </si>
  <si>
    <t>Spices</t>
  </si>
  <si>
    <t>Cardamom</t>
  </si>
  <si>
    <t>NWFP</t>
  </si>
  <si>
    <t>Chirata</t>
  </si>
  <si>
    <t>Poe (kg)</t>
  </si>
  <si>
    <t>Matsutake (kg)</t>
  </si>
  <si>
    <t>Rubia cordifoia</t>
  </si>
  <si>
    <t>Source: RNR Statistics Division, Directorate Services, MoAF</t>
  </si>
  <si>
    <t>Category</t>
  </si>
  <si>
    <t>Cordyceps (kg)</t>
  </si>
  <si>
    <t>Cordyceps sinensis (kg)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</si>
</sst>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b/>
      <sz val="10"/>
      <color rgb="FF000000"/>
      <name val="Sylfaen"/>
      <family val="1"/>
    </font>
    <font>
      <sz val="10"/>
      <color theme="1"/>
      <name val="Calibri"/>
      <family val="2"/>
      <scheme val="minor"/>
    </font>
    <font>
      <sz val="10"/>
      <name val="Courier"/>
      <family val="3"/>
    </font>
    <font>
      <sz val="9"/>
      <name val="Sylfaen"/>
      <family val="1"/>
    </font>
    <font>
      <sz val="10"/>
      <color indexed="8"/>
      <name val="Arial"/>
      <family val="2"/>
    </font>
    <font>
      <b/>
      <sz val="10"/>
      <color indexed="8"/>
      <name val="Sylfaen"/>
      <family val="1"/>
    </font>
    <font>
      <sz val="10"/>
      <color rgb="FF000000"/>
      <name val="Sylfaen"/>
      <family val="1"/>
    </font>
    <font>
      <sz val="10"/>
      <color indexed="8"/>
      <name val="Sylfaen"/>
      <family val="1"/>
    </font>
    <font>
      <sz val="10"/>
      <name val="Sylfae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0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51">
    <xf numFmtId="0" fontId="0" fillId="0" borderId="0" xfId="0"/>
    <xf numFmtId="0" fontId="1" fillId="0" borderId="0" xfId="0" applyFont="1"/>
    <xf numFmtId="0" fontId="3" fillId="0" borderId="0" xfId="0" applyFont="1"/>
    <xf numFmtId="0" fontId="5" fillId="0" borderId="0" xfId="1" applyFont="1" applyBorder="1" applyAlignment="1" applyProtection="1"/>
    <xf numFmtId="0" fontId="9" fillId="0" borderId="2" xfId="2" applyFont="1" applyFill="1" applyBorder="1" applyAlignment="1">
      <alignment wrapText="1"/>
    </xf>
    <xf numFmtId="3" fontId="9" fillId="0" borderId="8" xfId="2" applyNumberFormat="1" applyFont="1" applyFill="1" applyBorder="1" applyAlignment="1">
      <alignment horizontal="right" wrapText="1"/>
    </xf>
    <xf numFmtId="3" fontId="9" fillId="0" borderId="2" xfId="2" applyNumberFormat="1" applyFont="1" applyFill="1" applyBorder="1" applyAlignment="1">
      <alignment horizontal="right" wrapText="1"/>
    </xf>
    <xf numFmtId="3" fontId="9" fillId="0" borderId="9" xfId="2" applyNumberFormat="1" applyFont="1" applyFill="1" applyBorder="1" applyAlignment="1">
      <alignment horizontal="right" wrapText="1"/>
    </xf>
    <xf numFmtId="3" fontId="9" fillId="0" borderId="10" xfId="2" applyNumberFormat="1" applyFont="1" applyFill="1" applyBorder="1" applyAlignment="1">
      <alignment horizontal="right" wrapText="1"/>
    </xf>
    <xf numFmtId="0" fontId="9" fillId="0" borderId="3" xfId="2" applyFont="1" applyFill="1" applyBorder="1" applyAlignment="1">
      <alignment wrapText="1"/>
    </xf>
    <xf numFmtId="3" fontId="9" fillId="0" borderId="11" xfId="2" applyNumberFormat="1" applyFont="1" applyFill="1" applyBorder="1" applyAlignment="1">
      <alignment horizontal="right" wrapText="1"/>
    </xf>
    <xf numFmtId="3" fontId="9" fillId="0" borderId="3" xfId="2" applyNumberFormat="1" applyFont="1" applyBorder="1" applyAlignment="1">
      <alignment horizontal="right"/>
    </xf>
    <xf numFmtId="3" fontId="9" fillId="0" borderId="12" xfId="2" applyNumberFormat="1" applyFont="1" applyBorder="1" applyAlignment="1">
      <alignment horizontal="right"/>
    </xf>
    <xf numFmtId="3" fontId="9" fillId="0" borderId="0" xfId="2" applyNumberFormat="1" applyFont="1" applyBorder="1" applyAlignment="1">
      <alignment horizontal="right"/>
    </xf>
    <xf numFmtId="3" fontId="9" fillId="0" borderId="12" xfId="2" applyNumberFormat="1" applyFont="1" applyFill="1" applyBorder="1" applyAlignment="1">
      <alignment horizontal="right" wrapText="1"/>
    </xf>
    <xf numFmtId="3" fontId="9" fillId="0" borderId="3" xfId="2" applyNumberFormat="1" applyFont="1" applyFill="1" applyBorder="1" applyAlignment="1">
      <alignment horizontal="right" wrapText="1"/>
    </xf>
    <xf numFmtId="3" fontId="9" fillId="0" borderId="0" xfId="2" applyNumberFormat="1" applyFont="1" applyFill="1" applyBorder="1" applyAlignment="1">
      <alignment horizontal="right" wrapText="1"/>
    </xf>
    <xf numFmtId="0" fontId="8" fillId="2" borderId="1" xfId="0" applyFont="1" applyFill="1" applyBorder="1" applyAlignment="1">
      <alignment horizontal="justify" vertical="center"/>
    </xf>
    <xf numFmtId="0" fontId="9" fillId="0" borderId="4" xfId="2" applyFont="1" applyFill="1" applyBorder="1" applyAlignment="1">
      <alignment wrapText="1"/>
    </xf>
    <xf numFmtId="3" fontId="9" fillId="0" borderId="13" xfId="2" applyNumberFormat="1" applyFont="1" applyFill="1" applyBorder="1" applyAlignment="1">
      <alignment horizontal="right" wrapText="1"/>
    </xf>
    <xf numFmtId="3" fontId="9" fillId="0" borderId="4" xfId="2" applyNumberFormat="1" applyFont="1" applyFill="1" applyBorder="1" applyAlignment="1">
      <alignment horizontal="right" wrapText="1"/>
    </xf>
    <xf numFmtId="3" fontId="9" fillId="0" borderId="14" xfId="2" applyNumberFormat="1" applyFont="1" applyFill="1" applyBorder="1" applyAlignment="1">
      <alignment horizontal="right" wrapText="1"/>
    </xf>
    <xf numFmtId="3" fontId="9" fillId="0" borderId="15" xfId="2" applyNumberFormat="1" applyFont="1" applyFill="1" applyBorder="1" applyAlignment="1">
      <alignment horizontal="right" wrapText="1"/>
    </xf>
    <xf numFmtId="0" fontId="9" fillId="0" borderId="1" xfId="2" applyFont="1" applyFill="1" applyBorder="1" applyAlignment="1">
      <alignment wrapText="1"/>
    </xf>
    <xf numFmtId="3" fontId="9" fillId="0" borderId="5" xfId="2" applyNumberFormat="1" applyFont="1" applyFill="1" applyBorder="1" applyAlignment="1">
      <alignment horizontal="right" wrapText="1"/>
    </xf>
    <xf numFmtId="3" fontId="9" fillId="0" borderId="1" xfId="2" applyNumberFormat="1" applyFont="1" applyBorder="1" applyAlignment="1">
      <alignment horizontal="right"/>
    </xf>
    <xf numFmtId="3" fontId="9" fillId="0" borderId="7" xfId="2" applyNumberFormat="1" applyFont="1" applyBorder="1" applyAlignment="1">
      <alignment horizontal="right"/>
    </xf>
    <xf numFmtId="3" fontId="9" fillId="0" borderId="6" xfId="2" applyNumberFormat="1" applyFont="1" applyBorder="1" applyAlignment="1">
      <alignment horizontal="right"/>
    </xf>
    <xf numFmtId="3" fontId="9" fillId="0" borderId="7" xfId="2" applyNumberFormat="1" applyFont="1" applyFill="1" applyBorder="1" applyAlignment="1">
      <alignment horizontal="right" wrapText="1"/>
    </xf>
    <xf numFmtId="3" fontId="9" fillId="0" borderId="4" xfId="2" applyNumberFormat="1" applyFont="1" applyBorder="1" applyAlignment="1">
      <alignment horizontal="right"/>
    </xf>
    <xf numFmtId="3" fontId="9" fillId="0" borderId="14" xfId="2" applyNumberFormat="1" applyFont="1" applyBorder="1" applyAlignment="1">
      <alignment horizontal="right"/>
    </xf>
    <xf numFmtId="3" fontId="9" fillId="0" borderId="15" xfId="2" applyNumberFormat="1" applyFont="1" applyBorder="1" applyAlignment="1">
      <alignment horizontal="right"/>
    </xf>
    <xf numFmtId="0" fontId="8" fillId="2" borderId="4" xfId="0" applyFont="1" applyFill="1" applyBorder="1" applyAlignment="1">
      <alignment horizontal="justify" vertical="center"/>
    </xf>
    <xf numFmtId="3" fontId="9" fillId="0" borderId="1" xfId="2" applyNumberFormat="1" applyFont="1" applyFill="1" applyBorder="1" applyAlignment="1">
      <alignment horizontal="right" wrapText="1"/>
    </xf>
    <xf numFmtId="0" fontId="0" fillId="0" borderId="10" xfId="0" applyBorder="1"/>
    <xf numFmtId="3" fontId="9" fillId="0" borderId="2" xfId="2" applyNumberFormat="1" applyFont="1" applyBorder="1" applyAlignment="1">
      <alignment horizontal="right"/>
    </xf>
    <xf numFmtId="0" fontId="10" fillId="0" borderId="8" xfId="0" applyFont="1" applyBorder="1" applyAlignment="1">
      <alignment horizontal="right"/>
    </xf>
    <xf numFmtId="0" fontId="0" fillId="0" borderId="0" xfId="0" applyBorder="1"/>
    <xf numFmtId="0" fontId="2" fillId="4" borderId="1" xfId="0" applyFont="1" applyFill="1" applyBorder="1" applyAlignment="1">
      <alignment horizontal="right" vertical="center" wrapText="1"/>
    </xf>
    <xf numFmtId="0" fontId="2" fillId="4" borderId="7" xfId="0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7" fillId="3" borderId="1" xfId="2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left" vertical="center" wrapText="1"/>
    </xf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10" fillId="0" borderId="0" xfId="0" applyFont="1"/>
  </cellXfs>
  <cellStyles count="3">
    <cellStyle name="Normal" xfId="0" builtinId="0"/>
    <cellStyle name="Normal_Tab5.7" xfId="1"/>
    <cellStyle name="Normal_Table 5.12(MoAF)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tabSelected="1" workbookViewId="0">
      <selection activeCell="C9" sqref="C9"/>
    </sheetView>
  </sheetViews>
  <sheetFormatPr defaultRowHeight="15" x14ac:dyDescent="0.25"/>
  <cols>
    <col min="1" max="1" width="15" customWidth="1"/>
    <col min="2" max="2" width="21.7109375" customWidth="1"/>
    <col min="3" max="12" width="8" customWidth="1"/>
  </cols>
  <sheetData>
    <row r="1" spans="1:15" s="1" customFormat="1" x14ac:dyDescent="0.3">
      <c r="A1" s="1" t="s">
        <v>0</v>
      </c>
    </row>
    <row r="2" spans="1:15" s="2" customFormat="1" ht="15" customHeight="1" x14ac:dyDescent="0.2">
      <c r="A2" s="44" t="s">
        <v>38</v>
      </c>
      <c r="B2" s="45" t="s">
        <v>1</v>
      </c>
      <c r="C2" s="47" t="s">
        <v>2</v>
      </c>
      <c r="D2" s="48"/>
      <c r="E2" s="48"/>
      <c r="F2" s="48"/>
      <c r="G2" s="49"/>
      <c r="H2" s="47" t="s">
        <v>3</v>
      </c>
      <c r="I2" s="48"/>
      <c r="J2" s="48"/>
      <c r="K2" s="48"/>
      <c r="L2" s="49"/>
    </row>
    <row r="3" spans="1:15" s="2" customFormat="1" x14ac:dyDescent="0.2">
      <c r="A3" s="44"/>
      <c r="B3" s="46"/>
      <c r="C3" s="38">
        <v>2014</v>
      </c>
      <c r="D3" s="38">
        <v>2015</v>
      </c>
      <c r="E3" s="38">
        <v>2016</v>
      </c>
      <c r="F3" s="38">
        <v>2017</v>
      </c>
      <c r="G3" s="38">
        <v>2018</v>
      </c>
      <c r="H3" s="38">
        <v>2014</v>
      </c>
      <c r="I3" s="38">
        <v>2015</v>
      </c>
      <c r="J3" s="38">
        <v>2016</v>
      </c>
      <c r="K3" s="38">
        <v>2017</v>
      </c>
      <c r="L3" s="39">
        <v>2018</v>
      </c>
    </row>
    <row r="4" spans="1:15" ht="15.75" x14ac:dyDescent="0.3">
      <c r="A4" s="40" t="s">
        <v>4</v>
      </c>
      <c r="B4" s="4" t="s">
        <v>5</v>
      </c>
      <c r="C4" s="6" t="s">
        <v>6</v>
      </c>
      <c r="D4" s="5">
        <v>1.2</v>
      </c>
      <c r="E4" s="6">
        <v>4.28</v>
      </c>
      <c r="F4" s="7" t="s">
        <v>6</v>
      </c>
      <c r="G4" s="6">
        <v>2.4</v>
      </c>
      <c r="H4" s="6" t="s">
        <v>6</v>
      </c>
      <c r="I4" s="8">
        <v>0.01</v>
      </c>
      <c r="J4" s="8">
        <v>0.05</v>
      </c>
      <c r="K4" s="35" t="s">
        <v>6</v>
      </c>
      <c r="L4" s="7">
        <v>0.04</v>
      </c>
    </row>
    <row r="5" spans="1:15" ht="15.75" x14ac:dyDescent="0.3">
      <c r="A5" s="42"/>
      <c r="B5" s="9" t="s">
        <v>7</v>
      </c>
      <c r="C5" s="15">
        <v>7.22</v>
      </c>
      <c r="D5" s="10">
        <v>0.5</v>
      </c>
      <c r="E5" s="11">
        <v>0.74</v>
      </c>
      <c r="F5" s="12">
        <f>0.25+3.15</f>
        <v>3.4</v>
      </c>
      <c r="G5" s="11" t="s">
        <v>6</v>
      </c>
      <c r="H5" s="11">
        <v>0.91100000000000003</v>
      </c>
      <c r="I5" s="13">
        <v>0.08</v>
      </c>
      <c r="J5" s="13">
        <v>7.0000000000000007E-2</v>
      </c>
      <c r="K5" s="15">
        <v>0.42899999999999999</v>
      </c>
      <c r="L5" s="14" t="s">
        <v>6</v>
      </c>
    </row>
    <row r="6" spans="1:15" ht="15.75" x14ac:dyDescent="0.3">
      <c r="A6" s="42"/>
      <c r="B6" s="9" t="s">
        <v>8</v>
      </c>
      <c r="C6" s="15">
        <v>1.2</v>
      </c>
      <c r="D6" s="10">
        <v>2.1</v>
      </c>
      <c r="E6" s="11">
        <v>5.9</v>
      </c>
      <c r="F6" s="12" t="s">
        <v>6</v>
      </c>
      <c r="G6" s="11" t="s">
        <v>6</v>
      </c>
      <c r="H6" s="11">
        <v>0.18</v>
      </c>
      <c r="I6" s="13">
        <v>7.0000000000000007E-2</v>
      </c>
      <c r="J6" s="13">
        <v>0.2</v>
      </c>
      <c r="K6" s="15" t="s">
        <v>6</v>
      </c>
      <c r="L6" s="14" t="s">
        <v>6</v>
      </c>
    </row>
    <row r="7" spans="1:15" ht="15.75" x14ac:dyDescent="0.3">
      <c r="A7" s="41"/>
      <c r="B7" s="18" t="s">
        <v>9</v>
      </c>
      <c r="C7" s="20">
        <v>5727.71</v>
      </c>
      <c r="D7" s="19">
        <v>4323.8</v>
      </c>
      <c r="E7" s="20" t="s">
        <v>6</v>
      </c>
      <c r="F7" s="21">
        <v>510.72</v>
      </c>
      <c r="G7" s="20">
        <v>858.48</v>
      </c>
      <c r="H7" s="20">
        <v>111.97</v>
      </c>
      <c r="I7" s="22">
        <v>80.56</v>
      </c>
      <c r="J7" s="22" t="s">
        <v>6</v>
      </c>
      <c r="K7" s="29">
        <v>10.25</v>
      </c>
      <c r="L7" s="21">
        <v>19.510000000000002</v>
      </c>
    </row>
    <row r="8" spans="1:15" ht="15.75" x14ac:dyDescent="0.3">
      <c r="A8" s="40" t="s">
        <v>10</v>
      </c>
      <c r="B8" s="9" t="s">
        <v>11</v>
      </c>
      <c r="C8" s="15" t="s">
        <v>6</v>
      </c>
      <c r="D8" s="10">
        <v>4.8</v>
      </c>
      <c r="E8" s="15">
        <v>1.75</v>
      </c>
      <c r="F8" s="14">
        <v>40.840000000000003</v>
      </c>
      <c r="G8" s="15">
        <v>7.4</v>
      </c>
      <c r="H8" s="15" t="s">
        <v>6</v>
      </c>
      <c r="I8" s="16">
        <v>0.22</v>
      </c>
      <c r="J8" s="16">
        <v>0.1</v>
      </c>
      <c r="K8" s="11">
        <v>1.23</v>
      </c>
      <c r="L8" s="14">
        <v>0.31</v>
      </c>
    </row>
    <row r="9" spans="1:15" ht="15.75" x14ac:dyDescent="0.3">
      <c r="A9" s="41"/>
      <c r="B9" s="18" t="s">
        <v>12</v>
      </c>
      <c r="C9" s="20">
        <v>19.68</v>
      </c>
      <c r="D9" s="19">
        <v>10.1</v>
      </c>
      <c r="E9" s="20">
        <v>2</v>
      </c>
      <c r="F9" s="21">
        <v>3.07</v>
      </c>
      <c r="G9" s="20">
        <v>3</v>
      </c>
      <c r="H9" s="20">
        <v>0.46</v>
      </c>
      <c r="I9" s="22">
        <v>0.23</v>
      </c>
      <c r="J9" s="22">
        <v>0.04</v>
      </c>
      <c r="K9" s="29">
        <v>0.1</v>
      </c>
      <c r="L9" s="21">
        <v>0.09</v>
      </c>
    </row>
    <row r="10" spans="1:15" ht="15.75" x14ac:dyDescent="0.3">
      <c r="A10" s="17" t="s">
        <v>13</v>
      </c>
      <c r="B10" s="23" t="s">
        <v>14</v>
      </c>
      <c r="C10" s="33">
        <f>26641.37+208.1</f>
        <v>26849.469999999998</v>
      </c>
      <c r="D10" s="24">
        <v>19907.68</v>
      </c>
      <c r="E10" s="25">
        <f>24443.18+17</f>
        <v>24460.18</v>
      </c>
      <c r="F10" s="26">
        <v>24045.32</v>
      </c>
      <c r="G10" s="25">
        <f>24889.13+94.27</f>
        <v>24983.4</v>
      </c>
      <c r="H10" s="25">
        <v>688.79</v>
      </c>
      <c r="I10" s="27">
        <v>370.97</v>
      </c>
      <c r="J10" s="27">
        <v>542.5</v>
      </c>
      <c r="K10" s="25">
        <v>458.7</v>
      </c>
      <c r="L10" s="28">
        <f>492.85+18.21</f>
        <v>511.06</v>
      </c>
      <c r="O10" s="34"/>
    </row>
    <row r="11" spans="1:15" ht="15.75" x14ac:dyDescent="0.3">
      <c r="A11" s="40" t="s">
        <v>15</v>
      </c>
      <c r="B11" s="9" t="s">
        <v>16</v>
      </c>
      <c r="C11" s="15">
        <v>21148.09</v>
      </c>
      <c r="D11" s="10">
        <v>17819.8</v>
      </c>
      <c r="E11" s="15">
        <f>874.55+14671.1</f>
        <v>15545.65</v>
      </c>
      <c r="F11" s="14">
        <f>401.16+15740</f>
        <v>16141.16</v>
      </c>
      <c r="G11" s="15">
        <f>347.93+10738.92</f>
        <v>11086.85</v>
      </c>
      <c r="H11" s="15">
        <v>542.55999999999995</v>
      </c>
      <c r="I11" s="16">
        <v>467.62</v>
      </c>
      <c r="J11" s="16">
        <v>439.08</v>
      </c>
      <c r="K11" s="11">
        <f>7.62+470.75</f>
        <v>478.37</v>
      </c>
      <c r="L11" s="14">
        <f>5.12+349.72</f>
        <v>354.84000000000003</v>
      </c>
    </row>
    <row r="12" spans="1:15" ht="15.75" x14ac:dyDescent="0.3">
      <c r="A12" s="41"/>
      <c r="B12" s="18" t="s">
        <v>17</v>
      </c>
      <c r="C12" s="20">
        <v>5436.68</v>
      </c>
      <c r="D12" s="19">
        <v>3487.84</v>
      </c>
      <c r="E12" s="29">
        <f>2613.79+1176.1</f>
        <v>3789.89</v>
      </c>
      <c r="F12" s="30">
        <f>2046.43+612.78</f>
        <v>2659.21</v>
      </c>
      <c r="G12" s="29">
        <f>1077.04+216</f>
        <v>1293.04</v>
      </c>
      <c r="H12" s="29">
        <v>139.07</v>
      </c>
      <c r="I12" s="31">
        <v>101.86</v>
      </c>
      <c r="J12" s="31">
        <v>128.11000000000001</v>
      </c>
      <c r="K12" s="29">
        <f>47.25+21.93</f>
        <v>69.180000000000007</v>
      </c>
      <c r="L12" s="21">
        <f>25.55+8.28</f>
        <v>33.83</v>
      </c>
    </row>
    <row r="13" spans="1:15" ht="15.75" x14ac:dyDescent="0.3">
      <c r="A13" s="40" t="s">
        <v>13</v>
      </c>
      <c r="B13" s="9" t="s">
        <v>18</v>
      </c>
      <c r="C13" s="15">
        <v>11.62</v>
      </c>
      <c r="D13" s="10">
        <v>1012.82</v>
      </c>
      <c r="E13" s="11">
        <v>1381.93</v>
      </c>
      <c r="F13" s="12">
        <v>34.049999999999997</v>
      </c>
      <c r="G13" s="11">
        <v>2.15</v>
      </c>
      <c r="H13" s="11">
        <v>0.28999999999999998</v>
      </c>
      <c r="I13" s="13">
        <v>22.1</v>
      </c>
      <c r="J13" s="13">
        <v>12.12</v>
      </c>
      <c r="K13" s="11">
        <v>0.76</v>
      </c>
      <c r="L13" s="14">
        <v>0.16</v>
      </c>
    </row>
    <row r="14" spans="1:15" ht="15.75" x14ac:dyDescent="0.3">
      <c r="A14" s="42"/>
      <c r="B14" s="9" t="s">
        <v>19</v>
      </c>
      <c r="C14" s="15">
        <v>1556.99</v>
      </c>
      <c r="D14" s="10">
        <v>1193.73</v>
      </c>
      <c r="E14" s="15">
        <v>1545.29</v>
      </c>
      <c r="F14" s="14">
        <v>2096.0700000000002</v>
      </c>
      <c r="G14" s="15">
        <v>1247.3599999999999</v>
      </c>
      <c r="H14" s="15">
        <v>28.53</v>
      </c>
      <c r="I14" s="16">
        <v>23.98</v>
      </c>
      <c r="J14" s="16">
        <v>26.11</v>
      </c>
      <c r="K14" s="15">
        <v>34.54</v>
      </c>
      <c r="L14" s="14">
        <v>22.74</v>
      </c>
    </row>
    <row r="15" spans="1:15" ht="15.75" x14ac:dyDescent="0.3">
      <c r="A15" s="42"/>
      <c r="B15" s="9" t="s">
        <v>20</v>
      </c>
      <c r="C15" s="15">
        <v>444.09</v>
      </c>
      <c r="D15" s="10">
        <v>551.16999999999996</v>
      </c>
      <c r="E15" s="11">
        <v>696.1</v>
      </c>
      <c r="F15" s="12">
        <v>695.99</v>
      </c>
      <c r="G15" s="11">
        <v>386.44</v>
      </c>
      <c r="H15" s="11">
        <v>15.36</v>
      </c>
      <c r="I15" s="13">
        <v>17.47</v>
      </c>
      <c r="J15" s="13">
        <v>22.94</v>
      </c>
      <c r="K15" s="15">
        <v>18.850000000000001</v>
      </c>
      <c r="L15" s="14">
        <v>11.24</v>
      </c>
    </row>
    <row r="16" spans="1:15" ht="15.75" x14ac:dyDescent="0.3">
      <c r="A16" s="42"/>
      <c r="B16" s="9" t="s">
        <v>21</v>
      </c>
      <c r="C16" s="15">
        <v>121.93</v>
      </c>
      <c r="D16" s="10">
        <v>114.93</v>
      </c>
      <c r="E16" s="11">
        <v>69.430000000000007</v>
      </c>
      <c r="F16" s="12">
        <v>93.75</v>
      </c>
      <c r="G16" s="11">
        <v>46.69</v>
      </c>
      <c r="H16" s="11">
        <v>4.17</v>
      </c>
      <c r="I16" s="13">
        <v>3.08</v>
      </c>
      <c r="J16" s="13">
        <v>2.31</v>
      </c>
      <c r="K16" s="15">
        <v>2.64</v>
      </c>
      <c r="L16" s="14">
        <v>1.8</v>
      </c>
    </row>
    <row r="17" spans="1:15" ht="15.75" x14ac:dyDescent="0.3">
      <c r="A17" s="42"/>
      <c r="B17" s="9" t="s">
        <v>22</v>
      </c>
      <c r="C17" s="15">
        <v>25.25</v>
      </c>
      <c r="D17" s="10">
        <v>6.7</v>
      </c>
      <c r="E17" s="15">
        <v>20.399999999999999</v>
      </c>
      <c r="F17" s="14">
        <v>15.04</v>
      </c>
      <c r="G17" s="15">
        <v>17.37</v>
      </c>
      <c r="H17" s="15">
        <v>0.82</v>
      </c>
      <c r="I17" s="16">
        <v>0.23</v>
      </c>
      <c r="J17" s="16">
        <v>0.67</v>
      </c>
      <c r="K17" s="11">
        <v>0.41</v>
      </c>
      <c r="L17" s="14">
        <v>0.53</v>
      </c>
    </row>
    <row r="18" spans="1:15" ht="15.75" x14ac:dyDescent="0.3">
      <c r="A18" s="42"/>
      <c r="B18" s="9" t="s">
        <v>23</v>
      </c>
      <c r="C18" s="15">
        <v>125.16</v>
      </c>
      <c r="D18" s="10">
        <v>276.02999999999997</v>
      </c>
      <c r="E18" s="15" t="s">
        <v>6</v>
      </c>
      <c r="F18" s="14">
        <v>45</v>
      </c>
      <c r="G18" s="15">
        <v>2</v>
      </c>
      <c r="H18" s="15">
        <v>0.09</v>
      </c>
      <c r="I18" s="16">
        <v>0.02</v>
      </c>
      <c r="J18" s="16" t="s">
        <v>24</v>
      </c>
      <c r="K18" s="11">
        <v>0.02</v>
      </c>
      <c r="L18" s="14">
        <v>0.04</v>
      </c>
    </row>
    <row r="19" spans="1:15" ht="15.75" x14ac:dyDescent="0.3">
      <c r="A19" s="42"/>
      <c r="B19" s="9" t="s">
        <v>25</v>
      </c>
      <c r="C19" s="15">
        <v>30.89</v>
      </c>
      <c r="D19" s="10">
        <v>15.85</v>
      </c>
      <c r="E19" s="15">
        <v>17.05</v>
      </c>
      <c r="F19" s="14">
        <v>18.39</v>
      </c>
      <c r="G19" s="15">
        <v>20.52</v>
      </c>
      <c r="H19" s="15">
        <v>1.1200000000000001</v>
      </c>
      <c r="I19" s="16">
        <v>0.7</v>
      </c>
      <c r="J19" s="16">
        <v>0.63</v>
      </c>
      <c r="K19" s="11">
        <v>0.55000000000000004</v>
      </c>
      <c r="L19" s="14">
        <v>0.66</v>
      </c>
    </row>
    <row r="20" spans="1:15" ht="15.75" x14ac:dyDescent="0.3">
      <c r="A20" s="41"/>
      <c r="B20" s="18" t="s">
        <v>26</v>
      </c>
      <c r="C20" s="20">
        <v>135.79</v>
      </c>
      <c r="D20" s="19">
        <v>118.28</v>
      </c>
      <c r="E20" s="20">
        <v>81.94</v>
      </c>
      <c r="F20" s="21">
        <v>94.79</v>
      </c>
      <c r="G20" s="20">
        <v>112.11</v>
      </c>
      <c r="H20" s="20">
        <v>7.59</v>
      </c>
      <c r="I20" s="22">
        <v>8.1199999999999992</v>
      </c>
      <c r="J20" s="22">
        <v>6.15</v>
      </c>
      <c r="K20" s="29">
        <v>6.29</v>
      </c>
      <c r="L20" s="21">
        <v>6.81</v>
      </c>
    </row>
    <row r="21" spans="1:15" ht="15.75" x14ac:dyDescent="0.3">
      <c r="A21" s="43" t="s">
        <v>27</v>
      </c>
      <c r="B21" s="9" t="s">
        <v>28</v>
      </c>
      <c r="C21" s="15">
        <v>453.73</v>
      </c>
      <c r="D21" s="10">
        <v>1457.75</v>
      </c>
      <c r="E21" s="11">
        <v>7719.92</v>
      </c>
      <c r="F21" s="12">
        <v>5714.4</v>
      </c>
      <c r="G21" s="11">
        <v>6510.54</v>
      </c>
      <c r="H21" s="11">
        <v>70.38</v>
      </c>
      <c r="I21" s="13">
        <v>84.8</v>
      </c>
      <c r="J21" s="13">
        <v>82.88</v>
      </c>
      <c r="K21" s="15">
        <v>105.89</v>
      </c>
      <c r="L21" s="14">
        <v>120.86</v>
      </c>
    </row>
    <row r="22" spans="1:15" ht="15.75" x14ac:dyDescent="0.3">
      <c r="A22" s="43"/>
      <c r="B22" s="18" t="s">
        <v>29</v>
      </c>
      <c r="C22" s="20">
        <v>15.56</v>
      </c>
      <c r="D22" s="19">
        <v>63.92</v>
      </c>
      <c r="E22" s="20">
        <v>30.95</v>
      </c>
      <c r="F22" s="21">
        <v>77.459999999999994</v>
      </c>
      <c r="G22" s="20">
        <v>45.39</v>
      </c>
      <c r="H22" s="20">
        <v>0.14000000000000001</v>
      </c>
      <c r="I22" s="22">
        <v>1.1299999999999999</v>
      </c>
      <c r="J22" s="22">
        <v>0.54</v>
      </c>
      <c r="K22" s="29">
        <v>1.48</v>
      </c>
      <c r="L22" s="21">
        <v>1.35</v>
      </c>
    </row>
    <row r="23" spans="1:15" ht="15.75" x14ac:dyDescent="0.3">
      <c r="A23" s="32" t="s">
        <v>30</v>
      </c>
      <c r="B23" s="23" t="s">
        <v>31</v>
      </c>
      <c r="C23" s="33">
        <v>746.38</v>
      </c>
      <c r="D23" s="24">
        <v>845.74</v>
      </c>
      <c r="E23" s="25">
        <f>713.01+576</f>
        <v>1289.01</v>
      </c>
      <c r="F23" s="26">
        <v>2031.31</v>
      </c>
      <c r="G23" s="25">
        <f>635.01+1063.02</f>
        <v>1698.03</v>
      </c>
      <c r="H23" s="25">
        <v>789.19</v>
      </c>
      <c r="I23" s="27">
        <v>940.86</v>
      </c>
      <c r="J23" s="27">
        <f>633.85+708.53</f>
        <v>1342.38</v>
      </c>
      <c r="K23" s="25">
        <f>777.6+552.61+0.01</f>
        <v>1330.22</v>
      </c>
      <c r="L23" s="28">
        <f>316.41+613</f>
        <v>929.41000000000008</v>
      </c>
    </row>
    <row r="24" spans="1:15" ht="15.75" x14ac:dyDescent="0.3">
      <c r="A24" s="43" t="s">
        <v>32</v>
      </c>
      <c r="B24" s="9" t="s">
        <v>33</v>
      </c>
      <c r="C24" s="15">
        <v>2.1</v>
      </c>
      <c r="D24" s="6">
        <v>1.63</v>
      </c>
      <c r="E24" s="11">
        <v>0</v>
      </c>
      <c r="F24" s="35">
        <v>0.06</v>
      </c>
      <c r="G24" s="35">
        <v>0.03</v>
      </c>
      <c r="H24" s="35">
        <v>0.19</v>
      </c>
      <c r="I24" s="36">
        <v>0.09</v>
      </c>
      <c r="J24" s="13" t="s">
        <v>6</v>
      </c>
      <c r="K24" s="11" t="s">
        <v>6</v>
      </c>
      <c r="L24" s="14">
        <v>1E-3</v>
      </c>
    </row>
    <row r="25" spans="1:15" ht="15.75" x14ac:dyDescent="0.3">
      <c r="A25" s="43"/>
      <c r="B25" s="9" t="s">
        <v>39</v>
      </c>
      <c r="C25" s="50">
        <v>652.71</v>
      </c>
      <c r="D25" s="50">
        <v>891.76</v>
      </c>
      <c r="E25" s="50">
        <v>898.8</v>
      </c>
      <c r="F25" s="50">
        <v>408.01600000000002</v>
      </c>
      <c r="G25" s="50">
        <v>475.62999999999994</v>
      </c>
      <c r="H25" s="50">
        <v>371.35</v>
      </c>
      <c r="I25" s="50">
        <v>194.41</v>
      </c>
      <c r="J25" s="50">
        <v>141.178</v>
      </c>
      <c r="K25" s="50">
        <v>184.42599999999999</v>
      </c>
      <c r="L25" s="50">
        <v>211.20000000000002</v>
      </c>
    </row>
    <row r="26" spans="1:15" ht="15.75" x14ac:dyDescent="0.3">
      <c r="A26" s="43"/>
      <c r="B26" s="9" t="s">
        <v>40</v>
      </c>
      <c r="C26" s="15">
        <v>12.88</v>
      </c>
      <c r="D26" s="10">
        <v>0</v>
      </c>
      <c r="E26" s="15">
        <v>2</v>
      </c>
      <c r="F26" s="14">
        <v>0.23</v>
      </c>
      <c r="G26" s="15">
        <v>0.39600000000000002</v>
      </c>
      <c r="H26" s="15">
        <v>4.71</v>
      </c>
      <c r="I26" s="16">
        <v>0.01</v>
      </c>
      <c r="J26" s="14">
        <v>0.71</v>
      </c>
      <c r="K26" s="11">
        <v>3.89</v>
      </c>
      <c r="L26" s="14">
        <v>0.23</v>
      </c>
      <c r="O26" s="37"/>
    </row>
    <row r="27" spans="1:15" ht="15.75" x14ac:dyDescent="0.3">
      <c r="A27" s="43"/>
      <c r="B27" s="9" t="s">
        <v>34</v>
      </c>
      <c r="C27" s="15">
        <v>3135.55</v>
      </c>
      <c r="D27" s="10">
        <v>6114.59</v>
      </c>
      <c r="E27" s="11">
        <v>5057.1000000000004</v>
      </c>
      <c r="F27" s="12">
        <v>5232.9399999999996</v>
      </c>
      <c r="G27" s="11">
        <v>3105.78</v>
      </c>
      <c r="H27" s="11">
        <v>1.748</v>
      </c>
      <c r="I27" s="13">
        <v>3.9790000000000001</v>
      </c>
      <c r="J27" s="13">
        <f>3.06+0.095+0.4+0.021+0.002+0.4+0.035+0.078+0.12+0.035+0.2+0.002+0.21+1.34+0.051+0.1</f>
        <v>6.149</v>
      </c>
      <c r="K27" s="15">
        <f>2+0.48+0.18+0.064+0.18+0.22+0.14+0.085+0.19+0.005+1.14+0.03+1.96+0.09+0.013</f>
        <v>6.7770000000000001</v>
      </c>
      <c r="L27" s="14">
        <f>4.1+0.04+0.003+0.001+0.41+0.03+0.09+0.04+0.02+0.02+0.001+0.05+0.88+0.01+0.27+0.1+0.003</f>
        <v>6.0679999999999996</v>
      </c>
    </row>
    <row r="28" spans="1:15" ht="15.75" x14ac:dyDescent="0.3">
      <c r="A28" s="43"/>
      <c r="B28" s="9" t="s">
        <v>35</v>
      </c>
      <c r="C28" s="15">
        <v>3087.19</v>
      </c>
      <c r="D28" s="10">
        <v>2976.07</v>
      </c>
      <c r="E28" s="11">
        <v>3978.13</v>
      </c>
      <c r="F28" s="12">
        <v>3921.09</v>
      </c>
      <c r="G28" s="11">
        <v>5057.1400000000003</v>
      </c>
      <c r="H28" s="11">
        <v>11.37</v>
      </c>
      <c r="I28" s="13">
        <v>12.33</v>
      </c>
      <c r="J28" s="13">
        <f>0.14+17.94+0.002+0.57+0.01</f>
        <v>18.662000000000003</v>
      </c>
      <c r="K28" s="15">
        <f>0.17+0.02+17.84+0.01+0.03+0.34+0.04+0.14</f>
        <v>18.590000000000003</v>
      </c>
      <c r="L28" s="14">
        <f>0.15+0.004+0.13+26.59+0.03+0.58+0.06</f>
        <v>27.543999999999997</v>
      </c>
    </row>
    <row r="29" spans="1:15" ht="15.75" x14ac:dyDescent="0.3">
      <c r="A29" s="43"/>
      <c r="B29" s="18" t="s">
        <v>36</v>
      </c>
      <c r="C29" s="20">
        <v>39.119999999999997</v>
      </c>
      <c r="D29" s="19">
        <v>48.18</v>
      </c>
      <c r="E29" s="20">
        <v>76.569999999999993</v>
      </c>
      <c r="F29" s="21">
        <v>135.91</v>
      </c>
      <c r="G29" s="20">
        <v>88.98</v>
      </c>
      <c r="H29" s="20">
        <v>0.9</v>
      </c>
      <c r="I29" s="22">
        <v>0.97</v>
      </c>
      <c r="J29" s="22">
        <v>1.55</v>
      </c>
      <c r="K29" s="29">
        <v>3.37</v>
      </c>
      <c r="L29" s="21">
        <v>1.78</v>
      </c>
    </row>
    <row r="30" spans="1:15" x14ac:dyDescent="0.25">
      <c r="A30" s="3" t="s">
        <v>37</v>
      </c>
    </row>
  </sheetData>
  <mergeCells count="10">
    <mergeCell ref="B2:B3"/>
    <mergeCell ref="C2:G2"/>
    <mergeCell ref="H2:L2"/>
    <mergeCell ref="A4:A7"/>
    <mergeCell ref="A8:A9"/>
    <mergeCell ref="A11:A12"/>
    <mergeCell ref="A13:A20"/>
    <mergeCell ref="A21:A22"/>
    <mergeCell ref="A24:A29"/>
    <mergeCell ref="A2:A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5.11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</dc:creator>
  <cp:lastModifiedBy>User</cp:lastModifiedBy>
  <cp:lastPrinted>2019-10-18T09:28:24Z</cp:lastPrinted>
  <dcterms:created xsi:type="dcterms:W3CDTF">2019-10-17T04:43:15Z</dcterms:created>
  <dcterms:modified xsi:type="dcterms:W3CDTF">2019-10-21T06:19:25Z</dcterms:modified>
</cp:coreProperties>
</file>